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User\Dropbox\PAUŠALCI\"/>
    </mc:Choice>
  </mc:AlternateContent>
  <xr:revisionPtr revIDLastSave="0" documentId="13_ncr:1_{1C97E7FE-3B17-4013-9DD5-A76ECDB1C984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UNESITE PODATKE" sheetId="1" r:id="rId1"/>
    <sheet name="PREGLED MOGUĆNOSTI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E5" i="2"/>
  <c r="D5" i="2"/>
  <c r="F10" i="2" l="1"/>
  <c r="C21" i="1"/>
  <c r="D9" i="2"/>
  <c r="F7" i="2"/>
  <c r="E6" i="2"/>
  <c r="E23" i="2" s="1"/>
  <c r="F6" i="2"/>
  <c r="F23" i="2" s="1"/>
  <c r="D6" i="2"/>
  <c r="D23" i="2" s="1"/>
  <c r="F3" i="2"/>
  <c r="E3" i="2"/>
  <c r="D3" i="2"/>
  <c r="C9" i="1"/>
  <c r="D4" i="2" s="1"/>
  <c r="D8" i="2" l="1"/>
  <c r="D10" i="2" s="1"/>
  <c r="E11" i="2"/>
  <c r="E12" i="2"/>
  <c r="E16" i="2" s="1"/>
  <c r="E17" i="2" s="1"/>
  <c r="E18" i="2" s="1"/>
  <c r="E22" i="2" s="1"/>
  <c r="E4" i="2"/>
  <c r="E8" i="2" s="1"/>
  <c r="F4" i="2"/>
  <c r="F8" i="2" s="1"/>
  <c r="F11" i="2" l="1"/>
  <c r="D11" i="2"/>
  <c r="E24" i="2"/>
  <c r="F12" i="2" l="1"/>
  <c r="F16" i="2" s="1"/>
  <c r="F18" i="2" s="1"/>
  <c r="F20" i="2" s="1"/>
  <c r="F21" i="2" s="1"/>
  <c r="F19" i="2" s="1"/>
  <c r="F22" i="2" s="1"/>
  <c r="F24" i="2" s="1"/>
  <c r="D14" i="2"/>
  <c r="D16" i="2" s="1"/>
  <c r="D17" i="2" s="1"/>
  <c r="D18" i="2" s="1"/>
  <c r="D22" i="2" s="1"/>
  <c r="D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Dudy-pc</author>
  </authors>
  <commentList>
    <comment ref="C19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Dudy-pc:</t>
        </r>
        <r>
          <rPr>
            <sz val="9"/>
            <color indexed="81"/>
            <rFont val="Segoe UI"/>
            <family val="2"/>
            <charset val="238"/>
          </rPr>
          <t xml:space="preserve">
npr. za dvoje djece ćete unijeti 1750+2500</t>
        </r>
      </text>
    </comment>
  </commentList>
</comments>
</file>

<file path=xl/sharedStrings.xml><?xml version="1.0" encoding="utf-8"?>
<sst xmlns="http://schemas.openxmlformats.org/spreadsheetml/2006/main" count="54" uniqueCount="52">
  <si>
    <t>mjesečni primitak BEZ PDVa</t>
  </si>
  <si>
    <t>mjesečni izdatak BEZ PDVa</t>
  </si>
  <si>
    <t>najamnina</t>
  </si>
  <si>
    <t>nabavka robe</t>
  </si>
  <si>
    <t>nabavka usluga</t>
  </si>
  <si>
    <t>troškovi banke</t>
  </si>
  <si>
    <t>ukupno plaće radnika (bez Vaših doprinosa!!)</t>
  </si>
  <si>
    <t>osobni odbitak</t>
  </si>
  <si>
    <t>ostali troškovi</t>
  </si>
  <si>
    <t>osnovni osobni odbitak</t>
  </si>
  <si>
    <t>uzdržavani član</t>
  </si>
  <si>
    <t>prvo dijete</t>
  </si>
  <si>
    <t>drugo dijete</t>
  </si>
  <si>
    <t>treće dijete</t>
  </si>
  <si>
    <t>četvrto dijete</t>
  </si>
  <si>
    <t>peto dijete</t>
  </si>
  <si>
    <t>šesto dijete</t>
  </si>
  <si>
    <t>sedmo dijete</t>
  </si>
  <si>
    <t>dodatni odbitak (ZBROJ za uzdržavanog člana ili za djecu)</t>
  </si>
  <si>
    <t>OBRTNIK obveznik poreza na dohodak</t>
  </si>
  <si>
    <t>OBRTNIK izbor paušalno oporezivanje</t>
  </si>
  <si>
    <t>OBRTNIK obvenik poreza na dobit</t>
  </si>
  <si>
    <t>ukupni oporezivi godišnji primitak</t>
  </si>
  <si>
    <t>ukupni oporezivi godišnji izdatak</t>
  </si>
  <si>
    <t>DOPRINOSI za obrtnika mjesečno</t>
  </si>
  <si>
    <t>ukupno doprinosi za obrtnika godišnje</t>
  </si>
  <si>
    <t>STOPA PRIREZA u Vašem gradu/mjestu</t>
  </si>
  <si>
    <t>neto dohodak za isplatu na nivou godine</t>
  </si>
  <si>
    <t xml:space="preserve">OSOBNI ODBITAK na nivou godine </t>
  </si>
  <si>
    <t>DOHODAK/DOBIT PRIJE OPOREZIVANJA</t>
  </si>
  <si>
    <t>UMANJENJE POREZNE OSNOVICE</t>
  </si>
  <si>
    <t>OSNOVICA ZA OPOREZIVANJE</t>
  </si>
  <si>
    <t>IZNOS ZA UMANJENJE OSNOVICE OPOREZIVANJA</t>
  </si>
  <si>
    <t>80% troškova za izobrazbu</t>
  </si>
  <si>
    <t>100% troškova za novozaposlene (umanjeno za osobe koje nisu u radnom odnosu)</t>
  </si>
  <si>
    <t>POREZ 12%</t>
  </si>
  <si>
    <t>POREZ 24%</t>
  </si>
  <si>
    <t>POREZ 36%</t>
  </si>
  <si>
    <t>POREZ 18%</t>
  </si>
  <si>
    <t>PRIREZ</t>
  </si>
  <si>
    <t>UKUPNO POREZ</t>
  </si>
  <si>
    <t>UKUPNO POREZNA OBVEZA</t>
  </si>
  <si>
    <t>POREZ NA DOHODAK OD KAPITALA</t>
  </si>
  <si>
    <t>OSTAJE ZA OBRTNIKA na nivou godine</t>
  </si>
  <si>
    <t>UKUPNO godišnja POREZNA OBVEZA</t>
  </si>
  <si>
    <t>Ukupno doprinosi za obrtnika godišnje</t>
  </si>
  <si>
    <t>broj naučnika tijekom godine</t>
  </si>
  <si>
    <t>Molimo, unesite podatke u bijela polja tablice</t>
  </si>
  <si>
    <t>100% troška reprezentacije</t>
  </si>
  <si>
    <t>100% troška osobnog vozila</t>
  </si>
  <si>
    <t xml:space="preserve">osobni odbitak </t>
  </si>
  <si>
    <t>Izvor: Hrvatska obrtnička komora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</si>
</sst>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595959"/>
      <name val="Arial"/>
      <family val="2"/>
      <charset val="238"/>
    </font>
    <font>
      <sz val="9"/>
      <color rgb="FF4C4C4C"/>
      <name val="Arial"/>
      <family val="2"/>
      <charset val="238"/>
    </font>
    <font>
      <sz val="9"/>
      <color rgb="FF59595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9" fontId="0" fillId="0" borderId="1" xfId="0" applyNumberFormat="1" applyBorder="1"/>
    <xf numFmtId="4" fontId="1" fillId="0" borderId="1" xfId="0" applyNumberFormat="1" applyFont="1" applyBorder="1"/>
    <xf numFmtId="4" fontId="1" fillId="2" borderId="1" xfId="0" applyNumberFormat="1" applyFont="1" applyFill="1" applyBorder="1"/>
    <xf numFmtId="9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0" fillId="3" borderId="1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mogućnosti </a:t>
            </a:r>
            <a:r>
              <a:rPr lang="hr-HR"/>
              <a:t>oporezivanja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'PREGLED MOGUĆNOSTI '!$D$2</c:f>
              <c:strCache>
                <c:ptCount val="1"/>
                <c:pt idx="0">
                  <c:v>OBRTNIK obveznik poreza na dohodak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'PREGLED MOGUĆNOSTI '!$C$3:$C$24</c15:sqref>
                  </c15:fullRef>
                </c:ext>
              </c:extLst>
              <c:f>'PREGLED MOGUĆNOSTI '!$C$22:$C$24</c:f>
              <c:strCache>
                <c:ptCount val="3"/>
                <c:pt idx="0">
                  <c:v>UKUPNO godišnja POREZNA OBVEZA</c:v>
                </c:pt>
                <c:pt idx="1">
                  <c:v>Ukupno doprinosi za obrtnika godišnje</c:v>
                </c:pt>
                <c:pt idx="2">
                  <c:v>OSTAJE ZA OBRTNIKA na nivou godine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'PREGLED MOGUĆNOSTI '!$D$3:$D$24</c15:sqref>
                  </c15:fullRef>
                </c:ext>
              </c:extLst>
              <c:f>'PREGLED MOGUĆNOSTI '!$D$22:$D$24</c:f>
              <c:numCache>
                <c:formatCode>#,##0.00</c:formatCode>
                <c:ptCount val="3"/>
                <c:pt idx="0">
                  <c:v>0</c:v>
                </c:pt>
                <c:pt idx="1">
                  <c:v>23270.831999999999</c:v>
                </c:pt>
                <c:pt idx="2">
                  <c:v>-23270.831999999999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F-4AB9-AD5D-9DDC2CCC6442}"/>
            </c:ext>
          </c:extLst>
        </c:ser>
        <c:ser>
          <c:idx val="1"/>
          <c:order val="1"/>
          <c:tx>
            <c:strRef>
              <c:f>'PREGLED MOGUĆNOSTI '!$E$2</c:f>
              <c:strCache>
                <c:ptCount val="1"/>
                <c:pt idx="0">
                  <c:v>OBRTNIK izbor paušalno oporezivanje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'PREGLED MOGUĆNOSTI '!$C$3:$C$24</c15:sqref>
                  </c15:fullRef>
                </c:ext>
              </c:extLst>
              <c:f>'PREGLED MOGUĆNOSTI '!$C$22:$C$24</c:f>
              <c:strCache>
                <c:ptCount val="3"/>
                <c:pt idx="0">
                  <c:v>UKUPNO godišnja POREZNA OBVEZA</c:v>
                </c:pt>
                <c:pt idx="1">
                  <c:v>Ukupno doprinosi za obrtnika godišnje</c:v>
                </c:pt>
                <c:pt idx="2">
                  <c:v>OSTAJE ZA OBRTNIKA na nivou godine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'PREGLED MOGUĆNOSTI '!$E$3:$E$24</c15:sqref>
                  </c15:fullRef>
                </c:ext>
              </c:extLst>
              <c:f>'PREGLED MOGUĆNOSTI '!$E$22:$E$24</c:f>
              <c:numCache>
                <c:formatCode>#,##0.00</c:formatCode>
                <c:ptCount val="3"/>
                <c:pt idx="0">
                  <c:v>1759.5</c:v>
                </c:pt>
                <c:pt idx="1">
                  <c:v>14320.511999999999</c:v>
                </c:pt>
                <c:pt idx="2">
                  <c:v>-16080.011999999999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5F-4AB9-AD5D-9DDC2CCC6442}"/>
            </c:ext>
          </c:extLst>
        </c:ser>
        <c:ser>
          <c:idx val="2"/>
          <c:order val="2"/>
          <c:tx>
            <c:strRef>
              <c:f>'PREGLED MOGUĆNOSTI '!$F$2</c:f>
              <c:strCache>
                <c:ptCount val="1"/>
                <c:pt idx="0">
                  <c:v>OBRTNIK obvenik poreza na dobit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'PREGLED MOGUĆNOSTI '!$C$3:$C$24</c15:sqref>
                  </c15:fullRef>
                </c:ext>
              </c:extLst>
              <c:f>'PREGLED MOGUĆNOSTI '!$C$22:$C$24</c:f>
              <c:strCache>
                <c:ptCount val="3"/>
                <c:pt idx="0">
                  <c:v>UKUPNO godišnja POREZNA OBVEZA</c:v>
                </c:pt>
                <c:pt idx="1">
                  <c:v>Ukupno doprinosi za obrtnika godišnje</c:v>
                </c:pt>
                <c:pt idx="2">
                  <c:v>OSTAJE ZA OBRTNIKA na nivou godine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'PREGLED MOGUĆNOSTI '!$F$3:$F$24</c15:sqref>
                  </c15:fullRef>
                </c:ext>
              </c:extLst>
              <c:f>'PREGLED MOGUĆNOSTI '!$F$22:$F$24</c:f>
              <c:numCache>
                <c:formatCode>#,##0.00</c:formatCode>
                <c:ptCount val="3"/>
                <c:pt idx="0">
                  <c:v>0</c:v>
                </c:pt>
                <c:pt idx="1">
                  <c:v>39381.408000000003</c:v>
                </c:pt>
                <c:pt idx="2">
                  <c:v>-39381.407999999996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5F-4AB9-AD5D-9DDC2CCC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1346592"/>
        <c:axId val="311346976"/>
      </c:barChart>
      <c:catAx>
        <c:axId val="311346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46976"/>
        <c:crosses val="autoZero"/>
        <c:auto val="1"/>
        <c:lblAlgn val="ctr"/>
        <c:lblOffset val="100"/>
        <c:noMultiLvlLbl val="0"/>
      </c:catAx>
      <c:valAx>
        <c:axId val="31134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4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15</xdr:row>
      <xdr:rowOff>171752</xdr:rowOff>
    </xdr:from>
    <xdr:to>
      <xdr:col>7</xdr:col>
      <xdr:colOff>371475</xdr:colOff>
      <xdr:row>24</xdr:row>
      <xdr:rowOff>28121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1" y="3029252"/>
          <a:ext cx="2219324" cy="1761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14287</xdr:rowOff>
    </xdr:from>
    <xdr:to>
      <xdr:col>17</xdr:col>
      <xdr:colOff>285750</xdr:colOff>
      <xdr:row>22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O62"/>
  <sheetViews>
    <sheetView tabSelected="1" workbookViewId="0">
      <selection activeCell="B29" sqref="B29"/>
    </sheetView>
  </sheetViews>
  <sheetFormatPr defaultRowHeight="15" x14ac:dyDescent="0.25"/>
  <cols>
    <col min="2" max="2" width="50.5703125" customWidth="1"/>
    <col min="3" max="3" width="18" customWidth="1"/>
    <col min="8" max="8" width="12.42578125" customWidth="1"/>
  </cols>
  <sheetData>
    <row r="5" spans="2:15" x14ac:dyDescent="0.25">
      <c r="O5" s="2"/>
    </row>
    <row r="6" spans="2:15" x14ac:dyDescent="0.25">
      <c r="B6" t="s">
        <v>47</v>
      </c>
      <c r="G6" t="s">
        <v>7</v>
      </c>
      <c r="O6" s="2"/>
    </row>
    <row r="7" spans="2:15" x14ac:dyDescent="0.25">
      <c r="G7" t="s">
        <v>9</v>
      </c>
      <c r="I7">
        <v>3800</v>
      </c>
      <c r="O7" s="2"/>
    </row>
    <row r="8" spans="2:15" x14ac:dyDescent="0.25">
      <c r="B8" s="8" t="s">
        <v>0</v>
      </c>
      <c r="C8" s="12">
        <v>0</v>
      </c>
      <c r="G8" t="s">
        <v>10</v>
      </c>
      <c r="I8">
        <v>1750</v>
      </c>
      <c r="O8" s="2"/>
    </row>
    <row r="9" spans="2:15" x14ac:dyDescent="0.25">
      <c r="B9" s="8" t="s">
        <v>1</v>
      </c>
      <c r="C9" s="13">
        <f>SUM(C10:C17)</f>
        <v>0</v>
      </c>
      <c r="G9" t="s">
        <v>11</v>
      </c>
      <c r="I9">
        <v>1750</v>
      </c>
      <c r="O9" s="3"/>
    </row>
    <row r="10" spans="2:15" x14ac:dyDescent="0.25">
      <c r="B10" s="8" t="s">
        <v>2</v>
      </c>
      <c r="C10" s="10">
        <v>0</v>
      </c>
      <c r="G10" t="s">
        <v>12</v>
      </c>
      <c r="I10">
        <v>2500</v>
      </c>
      <c r="O10" s="4"/>
    </row>
    <row r="11" spans="2:15" x14ac:dyDescent="0.25">
      <c r="B11" s="8" t="s">
        <v>3</v>
      </c>
      <c r="C11" s="10">
        <v>0</v>
      </c>
      <c r="G11" t="s">
        <v>13</v>
      </c>
      <c r="I11">
        <v>3500</v>
      </c>
      <c r="O11" s="5"/>
    </row>
    <row r="12" spans="2:15" x14ac:dyDescent="0.25">
      <c r="B12" s="8" t="s">
        <v>4</v>
      </c>
      <c r="C12" s="10">
        <v>0</v>
      </c>
      <c r="G12" t="s">
        <v>14</v>
      </c>
      <c r="I12">
        <v>4750</v>
      </c>
      <c r="O12" s="5"/>
    </row>
    <row r="13" spans="2:15" x14ac:dyDescent="0.25">
      <c r="B13" s="8" t="s">
        <v>6</v>
      </c>
      <c r="C13" s="10">
        <v>0</v>
      </c>
      <c r="G13" t="s">
        <v>15</v>
      </c>
      <c r="I13">
        <v>6250</v>
      </c>
      <c r="O13" s="3"/>
    </row>
    <row r="14" spans="2:15" x14ac:dyDescent="0.25">
      <c r="B14" s="8" t="s">
        <v>5</v>
      </c>
      <c r="C14" s="10">
        <v>0</v>
      </c>
      <c r="G14" t="s">
        <v>16</v>
      </c>
      <c r="I14">
        <v>8000</v>
      </c>
      <c r="O14" s="6"/>
    </row>
    <row r="15" spans="2:15" x14ac:dyDescent="0.25">
      <c r="B15" s="8" t="s">
        <v>48</v>
      </c>
      <c r="C15" s="10">
        <v>0</v>
      </c>
      <c r="G15" t="s">
        <v>17</v>
      </c>
      <c r="I15">
        <v>10000</v>
      </c>
      <c r="O15" s="6"/>
    </row>
    <row r="16" spans="2:15" x14ac:dyDescent="0.25">
      <c r="B16" s="8" t="s">
        <v>49</v>
      </c>
      <c r="C16" s="10">
        <v>0</v>
      </c>
      <c r="O16" s="6"/>
    </row>
    <row r="17" spans="2:15" x14ac:dyDescent="0.25">
      <c r="B17" s="8" t="s">
        <v>8</v>
      </c>
      <c r="C17" s="10">
        <v>0</v>
      </c>
      <c r="O17" s="5"/>
    </row>
    <row r="18" spans="2:15" x14ac:dyDescent="0.25">
      <c r="B18" s="8" t="s">
        <v>50</v>
      </c>
      <c r="C18" s="12">
        <v>3800</v>
      </c>
      <c r="O18" s="5"/>
    </row>
    <row r="19" spans="2:15" x14ac:dyDescent="0.25">
      <c r="B19" s="8" t="s">
        <v>18</v>
      </c>
      <c r="C19" s="12">
        <v>0</v>
      </c>
      <c r="O19" s="3"/>
    </row>
    <row r="20" spans="2:15" x14ac:dyDescent="0.25">
      <c r="B20" s="8" t="s">
        <v>26</v>
      </c>
      <c r="C20" s="14">
        <v>0.15</v>
      </c>
      <c r="O20" s="6"/>
    </row>
    <row r="21" spans="2:15" x14ac:dyDescent="0.25">
      <c r="B21" s="8" t="s">
        <v>32</v>
      </c>
      <c r="C21" s="13">
        <f>C22+C23</f>
        <v>0</v>
      </c>
      <c r="O21" s="5"/>
    </row>
    <row r="22" spans="2:15" x14ac:dyDescent="0.25">
      <c r="B22" s="8" t="s">
        <v>33</v>
      </c>
      <c r="C22" s="10">
        <v>0</v>
      </c>
      <c r="O22" s="5"/>
    </row>
    <row r="23" spans="2:15" ht="30" x14ac:dyDescent="0.25">
      <c r="B23" s="9" t="s">
        <v>34</v>
      </c>
      <c r="C23" s="10">
        <v>0</v>
      </c>
      <c r="O23" s="3"/>
    </row>
    <row r="24" spans="2:15" x14ac:dyDescent="0.25">
      <c r="B24" s="8" t="s">
        <v>46</v>
      </c>
      <c r="C24" s="10">
        <v>0</v>
      </c>
      <c r="O24" s="6"/>
    </row>
    <row r="25" spans="2:15" x14ac:dyDescent="0.25">
      <c r="C25" s="1"/>
      <c r="O25" s="5"/>
    </row>
    <row r="26" spans="2:15" x14ac:dyDescent="0.25">
      <c r="B26" t="s">
        <v>51</v>
      </c>
      <c r="C26" s="1"/>
      <c r="O26" s="5"/>
    </row>
    <row r="27" spans="2:15" x14ac:dyDescent="0.25">
      <c r="C27" s="1"/>
      <c r="O27" s="3"/>
    </row>
    <row r="28" spans="2:15" x14ac:dyDescent="0.25">
      <c r="O28" s="6"/>
    </row>
    <row r="29" spans="2:15" x14ac:dyDescent="0.25">
      <c r="O29" s="5"/>
    </row>
    <row r="30" spans="2:15" x14ac:dyDescent="0.25">
      <c r="O30" s="5"/>
    </row>
    <row r="31" spans="2:15" x14ac:dyDescent="0.25">
      <c r="O31" s="3"/>
    </row>
    <row r="32" spans="2:15" x14ac:dyDescent="0.25">
      <c r="O32" s="6"/>
    </row>
    <row r="33" spans="15:15" x14ac:dyDescent="0.25">
      <c r="O33" s="5"/>
    </row>
    <row r="34" spans="15:15" x14ac:dyDescent="0.25">
      <c r="O34" s="5"/>
    </row>
    <row r="35" spans="15:15" x14ac:dyDescent="0.25">
      <c r="O35" s="3"/>
    </row>
    <row r="36" spans="15:15" x14ac:dyDescent="0.25">
      <c r="O36" s="6"/>
    </row>
    <row r="37" spans="15:15" x14ac:dyDescent="0.25">
      <c r="O37" s="5"/>
    </row>
    <row r="38" spans="15:15" x14ac:dyDescent="0.25">
      <c r="O38" s="5"/>
    </row>
    <row r="39" spans="15:15" x14ac:dyDescent="0.25">
      <c r="O39" s="3"/>
    </row>
    <row r="40" spans="15:15" x14ac:dyDescent="0.25">
      <c r="O40" s="6"/>
    </row>
    <row r="41" spans="15:15" x14ac:dyDescent="0.25">
      <c r="O41" s="5"/>
    </row>
    <row r="42" spans="15:15" x14ac:dyDescent="0.25">
      <c r="O42" s="5"/>
    </row>
    <row r="43" spans="15:15" x14ac:dyDescent="0.25">
      <c r="O43" s="3"/>
    </row>
    <row r="44" spans="15:15" x14ac:dyDescent="0.25">
      <c r="O44" s="6"/>
    </row>
    <row r="45" spans="15:15" x14ac:dyDescent="0.25">
      <c r="O45" s="5"/>
    </row>
    <row r="46" spans="15:15" x14ac:dyDescent="0.25">
      <c r="O46" s="5"/>
    </row>
    <row r="47" spans="15:15" x14ac:dyDescent="0.25">
      <c r="O47" s="3"/>
    </row>
    <row r="48" spans="15:15" x14ac:dyDescent="0.25">
      <c r="O48" s="6"/>
    </row>
    <row r="49" spans="15:15" x14ac:dyDescent="0.25">
      <c r="O49" s="5"/>
    </row>
    <row r="50" spans="15:15" x14ac:dyDescent="0.25">
      <c r="O50" s="5"/>
    </row>
    <row r="51" spans="15:15" x14ac:dyDescent="0.25">
      <c r="O51" s="3"/>
    </row>
    <row r="52" spans="15:15" x14ac:dyDescent="0.25">
      <c r="O52" s="6"/>
    </row>
    <row r="53" spans="15:15" x14ac:dyDescent="0.25">
      <c r="O53" s="5"/>
    </row>
    <row r="54" spans="15:15" x14ac:dyDescent="0.25">
      <c r="O54" s="5"/>
    </row>
    <row r="55" spans="15:15" x14ac:dyDescent="0.25">
      <c r="O55" s="3"/>
    </row>
    <row r="56" spans="15:15" x14ac:dyDescent="0.25">
      <c r="O56" s="6"/>
    </row>
    <row r="57" spans="15:15" x14ac:dyDescent="0.25">
      <c r="O57" s="5"/>
    </row>
    <row r="58" spans="15:15" x14ac:dyDescent="0.25">
      <c r="O58" s="5"/>
    </row>
    <row r="59" spans="15:15" x14ac:dyDescent="0.25">
      <c r="O59" s="7"/>
    </row>
    <row r="60" spans="15:15" x14ac:dyDescent="0.25">
      <c r="O60" s="6"/>
    </row>
    <row r="61" spans="15:15" x14ac:dyDescent="0.25">
      <c r="O61" s="5"/>
    </row>
    <row r="62" spans="15:15" x14ac:dyDescent="0.25">
      <c r="O62" s="5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24"/>
  <sheetViews>
    <sheetView topLeftCell="A4" workbookViewId="0">
      <selection activeCell="F6" sqref="F6"/>
    </sheetView>
  </sheetViews>
  <sheetFormatPr defaultRowHeight="15" x14ac:dyDescent="0.25"/>
  <cols>
    <col min="3" max="3" width="48.28515625" customWidth="1"/>
    <col min="4" max="4" width="15.5703125" customWidth="1"/>
    <col min="5" max="5" width="14" customWidth="1"/>
    <col min="6" max="6" width="15.85546875" customWidth="1"/>
  </cols>
  <sheetData>
    <row r="2" spans="3:6" ht="45" x14ac:dyDescent="0.25">
      <c r="C2" s="8"/>
      <c r="D2" s="15" t="s">
        <v>19</v>
      </c>
      <c r="E2" s="15" t="s">
        <v>20</v>
      </c>
      <c r="F2" s="15" t="s">
        <v>21</v>
      </c>
    </row>
    <row r="3" spans="3:6" x14ac:dyDescent="0.25">
      <c r="C3" s="8" t="s">
        <v>22</v>
      </c>
      <c r="D3" s="10">
        <f>'UNESITE PODATKE'!C8*12</f>
        <v>0</v>
      </c>
      <c r="E3" s="19">
        <f>'UNESITE PODATKE'!C8*12</f>
        <v>0</v>
      </c>
      <c r="F3" s="10">
        <f>'UNESITE PODATKE'!C8*12</f>
        <v>0</v>
      </c>
    </row>
    <row r="4" spans="3:6" x14ac:dyDescent="0.25">
      <c r="C4" s="8" t="s">
        <v>23</v>
      </c>
      <c r="D4" s="10">
        <f>'UNESITE PODATKE'!C9*12</f>
        <v>0</v>
      </c>
      <c r="E4" s="19">
        <f>'UNESITE PODATKE'!C9*12</f>
        <v>0</v>
      </c>
      <c r="F4" s="10">
        <f>'UNESITE PODATKE'!C9*12</f>
        <v>0</v>
      </c>
    </row>
    <row r="5" spans="3:6" x14ac:dyDescent="0.25">
      <c r="C5" s="8" t="s">
        <v>24</v>
      </c>
      <c r="D5" s="10">
        <f>5213*(0.2+0.15+0.017+0.005)</f>
        <v>1939.2359999999999</v>
      </c>
      <c r="E5" s="19">
        <f>3208*(0.2+0.15+0.017+0.005)</f>
        <v>1193.376</v>
      </c>
      <c r="F5" s="10">
        <f>8822*(0.2+0.15+0.017+0.005)</f>
        <v>3281.7840000000001</v>
      </c>
    </row>
    <row r="6" spans="3:6" x14ac:dyDescent="0.25">
      <c r="C6" s="8" t="s">
        <v>25</v>
      </c>
      <c r="D6" s="10">
        <f>D5*12</f>
        <v>23270.831999999999</v>
      </c>
      <c r="E6" s="19">
        <f t="shared" ref="E6:F6" si="0">E5*12</f>
        <v>14320.511999999999</v>
      </c>
      <c r="F6" s="10">
        <f t="shared" si="0"/>
        <v>39381.408000000003</v>
      </c>
    </row>
    <row r="7" spans="3:6" x14ac:dyDescent="0.25">
      <c r="C7" s="8" t="s">
        <v>27</v>
      </c>
      <c r="D7" s="10">
        <v>0</v>
      </c>
      <c r="E7" s="19">
        <v>0</v>
      </c>
      <c r="F7" s="10">
        <f>5957.8*12</f>
        <v>71493.600000000006</v>
      </c>
    </row>
    <row r="8" spans="3:6" x14ac:dyDescent="0.25">
      <c r="C8" s="8" t="s">
        <v>29</v>
      </c>
      <c r="D8" s="10">
        <f>D3-D4-D6-D7+('UNESITE PODATKE'!C15+'UNESITE PODATKE'!C16)*0.5</f>
        <v>-23270.831999999999</v>
      </c>
      <c r="E8" s="19">
        <f>E3-E4-E6-E7+('UNESITE PODATKE'!C15+'UNESITE PODATKE'!C16)*0.5</f>
        <v>-14320.511999999999</v>
      </c>
      <c r="F8" s="10">
        <f>F3-F4-F6-F7+('UNESITE PODATKE'!C15+'UNESITE PODATKE'!C16)*0.5</f>
        <v>-110875.008</v>
      </c>
    </row>
    <row r="9" spans="3:6" x14ac:dyDescent="0.25">
      <c r="C9" s="8" t="s">
        <v>28</v>
      </c>
      <c r="D9" s="10">
        <f>('UNESITE PODATKE'!C18+'UNESITE PODATKE'!C19)*12</f>
        <v>45600</v>
      </c>
      <c r="E9" s="19">
        <v>0</v>
      </c>
      <c r="F9" s="10">
        <v>0</v>
      </c>
    </row>
    <row r="10" spans="3:6" x14ac:dyDescent="0.25">
      <c r="C10" s="8" t="s">
        <v>30</v>
      </c>
      <c r="D10" s="10">
        <f>'UNESITE PODATKE'!C22+'UNESITE PODATKE'!C23+D8*0.05</f>
        <v>-1163.5416</v>
      </c>
      <c r="E10" s="19">
        <v>0</v>
      </c>
      <c r="F10" s="10">
        <f>'UNESITE PODATKE'!C22</f>
        <v>0</v>
      </c>
    </row>
    <row r="11" spans="3:6" x14ac:dyDescent="0.25">
      <c r="C11" s="8" t="s">
        <v>31</v>
      </c>
      <c r="D11" s="10">
        <f>D8-D9-D10</f>
        <v>-67707.290399999998</v>
      </c>
      <c r="E11" s="19">
        <f>E3</f>
        <v>0</v>
      </c>
      <c r="F11" s="10">
        <f t="shared" ref="F11" si="1">F8-F9-F10</f>
        <v>-110875.008</v>
      </c>
    </row>
    <row r="12" spans="3:6" ht="45" x14ac:dyDescent="0.25">
      <c r="C12" s="8" t="s">
        <v>35</v>
      </c>
      <c r="D12" s="10"/>
      <c r="E12" s="16">
        <f>IF(E3&lt;=85000,1530,IF(AND(E3&gt;85000,E3&lt;=115000),2070,IF(AND(E3&gt;115000,E3&lt;=145900),2691,IF(AND(E3&gt;145900,C3&lt;=230000),4140,IF(AND(E3&gt;230000,E3&lt;=300000),5400,IF(E3&gt;300000,"nemoguće primijeniti model"))))))</f>
        <v>1530</v>
      </c>
      <c r="F12" s="10">
        <f>IF(F11&lt;=0,0,IF(F11&gt;0,F11*12%))</f>
        <v>0</v>
      </c>
    </row>
    <row r="13" spans="3:6" x14ac:dyDescent="0.25">
      <c r="C13" s="8" t="s">
        <v>38</v>
      </c>
      <c r="D13" s="10">
        <v>0</v>
      </c>
      <c r="E13" s="10">
        <v>0</v>
      </c>
      <c r="F13" s="10">
        <v>0</v>
      </c>
    </row>
    <row r="14" spans="3:6" x14ac:dyDescent="0.25">
      <c r="C14" s="8" t="s">
        <v>36</v>
      </c>
      <c r="D14" s="10">
        <f>IF(D11&lt;=0,0,IF(D11&gt;0,D11*24%))</f>
        <v>0</v>
      </c>
      <c r="E14" s="10">
        <v>0</v>
      </c>
      <c r="F14" s="10">
        <v>0</v>
      </c>
    </row>
    <row r="15" spans="3:6" x14ac:dyDescent="0.25">
      <c r="C15" s="8" t="s">
        <v>37</v>
      </c>
      <c r="D15" s="10">
        <v>0</v>
      </c>
      <c r="E15" s="10">
        <v>0</v>
      </c>
      <c r="F15" s="10">
        <v>0</v>
      </c>
    </row>
    <row r="16" spans="3:6" x14ac:dyDescent="0.25">
      <c r="C16" s="8" t="s">
        <v>40</v>
      </c>
      <c r="D16" s="10">
        <f>SUM(D12:D15)</f>
        <v>0</v>
      </c>
      <c r="E16" s="10">
        <f t="shared" ref="E16:F16" si="2">SUM(E12:E15)</f>
        <v>1530</v>
      </c>
      <c r="F16" s="10">
        <f t="shared" si="2"/>
        <v>0</v>
      </c>
    </row>
    <row r="17" spans="3:6" x14ac:dyDescent="0.25">
      <c r="C17" s="8" t="s">
        <v>39</v>
      </c>
      <c r="D17" s="10">
        <f>D16*'UNESITE PODATKE'!$C$20</f>
        <v>0</v>
      </c>
      <c r="E17" s="10">
        <f>E16*'UNESITE PODATKE'!$C$20</f>
        <v>229.5</v>
      </c>
      <c r="F17" s="10">
        <v>0</v>
      </c>
    </row>
    <row r="18" spans="3:6" x14ac:dyDescent="0.25">
      <c r="C18" s="8" t="s">
        <v>41</v>
      </c>
      <c r="D18" s="10">
        <f>D16+D17</f>
        <v>0</v>
      </c>
      <c r="E18" s="10">
        <f t="shared" ref="E18:F18" si="3">E16+E17</f>
        <v>1759.5</v>
      </c>
      <c r="F18" s="10">
        <f t="shared" si="3"/>
        <v>0</v>
      </c>
    </row>
    <row r="19" spans="3:6" x14ac:dyDescent="0.25">
      <c r="C19" s="8" t="s">
        <v>42</v>
      </c>
      <c r="D19" s="10">
        <v>0</v>
      </c>
      <c r="E19" s="10">
        <v>0</v>
      </c>
      <c r="F19" s="10">
        <f>F20+F21</f>
        <v>0</v>
      </c>
    </row>
    <row r="20" spans="3:6" x14ac:dyDescent="0.25">
      <c r="C20" s="11" t="s">
        <v>35</v>
      </c>
      <c r="D20" s="10">
        <v>0</v>
      </c>
      <c r="E20" s="10">
        <v>0</v>
      </c>
      <c r="F20" s="10">
        <f>F18*0.12</f>
        <v>0</v>
      </c>
    </row>
    <row r="21" spans="3:6" x14ac:dyDescent="0.25">
      <c r="C21" s="8" t="s">
        <v>39</v>
      </c>
      <c r="D21" s="10">
        <v>0</v>
      </c>
      <c r="E21" s="10">
        <v>0</v>
      </c>
      <c r="F21" s="10">
        <f>F20*'UNESITE PODATKE'!C20</f>
        <v>0</v>
      </c>
    </row>
    <row r="22" spans="3:6" ht="15.75" x14ac:dyDescent="0.25">
      <c r="C22" s="8" t="s">
        <v>44</v>
      </c>
      <c r="D22" s="17">
        <f t="shared" ref="D22:F22" si="4">D18+D19</f>
        <v>0</v>
      </c>
      <c r="E22" s="17">
        <f t="shared" si="4"/>
        <v>1759.5</v>
      </c>
      <c r="F22" s="17">
        <f t="shared" si="4"/>
        <v>0</v>
      </c>
    </row>
    <row r="23" spans="3:6" ht="15.75" x14ac:dyDescent="0.25">
      <c r="C23" s="8" t="s">
        <v>45</v>
      </c>
      <c r="D23" s="18">
        <f>D6</f>
        <v>23270.831999999999</v>
      </c>
      <c r="E23" s="18">
        <f t="shared" ref="E23:F23" si="5">E6</f>
        <v>14320.511999999999</v>
      </c>
      <c r="F23" s="18">
        <f t="shared" si="5"/>
        <v>39381.408000000003</v>
      </c>
    </row>
    <row r="24" spans="3:6" ht="15.75" x14ac:dyDescent="0.25">
      <c r="C24" s="8" t="s">
        <v>43</v>
      </c>
      <c r="D24" s="18">
        <f>D8+D7-D22</f>
        <v>-23270.831999999999</v>
      </c>
      <c r="E24" s="18">
        <f t="shared" ref="E24:F24" si="6">E8+E7-E22</f>
        <v>-16080.011999999999</v>
      </c>
      <c r="F24" s="18">
        <f t="shared" si="6"/>
        <v>-39381.407999999996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UNESITE PODATKE</vt:lpstr>
      <vt:lpstr>PREGLED MOGUĆNOSTI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Dudy-pc</dc:creator>
  <cp:lastModifiedBy>User</cp:lastModifiedBy>
  <dcterms:created xsi:type="dcterms:W3CDTF">2017-12-13T04:24:45Z</dcterms:created>
  <dcterms:modified xsi:type="dcterms:W3CDTF">2019-01-16T11:04:44Z</dcterms:modified>
</cp:coreProperties>
</file>